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be\Desktop\Web_2019\"/>
    </mc:Choice>
  </mc:AlternateContent>
  <bookViews>
    <workbookView xWindow="0" yWindow="0" windowWidth="21570" windowHeight="9405"/>
  </bookViews>
  <sheets>
    <sheet name="Til indtastning" sheetId="1" r:id="rId1"/>
    <sheet name="Oprettelse" sheetId="5" r:id="rId2"/>
    <sheet name="Takster" sheetId="6" state="hidden" r:id="rId3"/>
  </sheets>
  <calcPr calcId="162913"/>
</workbook>
</file>

<file path=xl/calcChain.xml><?xml version="1.0" encoding="utf-8"?>
<calcChain xmlns="http://schemas.openxmlformats.org/spreadsheetml/2006/main">
  <c r="A2" i="6" l="1"/>
  <c r="A6" i="6" l="1"/>
  <c r="A4" i="6"/>
  <c r="A5" i="6" l="1"/>
  <c r="A7" i="6" s="1"/>
  <c r="A1" i="6" s="1"/>
  <c r="B1" i="6" s="1"/>
  <c r="B47" i="1"/>
  <c r="C47" i="1"/>
  <c r="D47" i="1" s="1"/>
  <c r="E50" i="1" s="1"/>
  <c r="E3" i="1" l="1"/>
  <c r="F50" i="1"/>
  <c r="D13" i="6"/>
  <c r="D12" i="6"/>
  <c r="B13" i="6"/>
  <c r="B12" i="6"/>
  <c r="B30" i="5"/>
  <c r="E32" i="5"/>
  <c r="C32" i="5"/>
  <c r="B32" i="5"/>
  <c r="A32" i="5"/>
  <c r="B2" i="5"/>
  <c r="A2" i="5"/>
  <c r="B6" i="5"/>
  <c r="A30" i="5" s="1"/>
  <c r="B27" i="1"/>
  <c r="H10" i="1"/>
  <c r="F10" i="1"/>
  <c r="A29" i="5" l="1"/>
  <c r="H13" i="6"/>
  <c r="A33" i="5"/>
  <c r="F13" i="6"/>
  <c r="B33" i="5"/>
  <c r="A31" i="5"/>
  <c r="C31" i="5"/>
  <c r="B31" i="5"/>
  <c r="E33" i="5"/>
  <c r="B50" i="1"/>
  <c r="B51" i="1"/>
  <c r="E51" i="1"/>
  <c r="A50" i="1"/>
  <c r="C50" i="1"/>
  <c r="H50" i="1"/>
  <c r="A51" i="1"/>
  <c r="C51" i="1"/>
  <c r="C29" i="5" l="1"/>
  <c r="D29" i="5" s="1"/>
  <c r="C30" i="5" l="1"/>
</calcChain>
</file>

<file path=xl/comments1.xml><?xml version="1.0" encoding="utf-8"?>
<comments xmlns="http://schemas.openxmlformats.org/spreadsheetml/2006/main">
  <authors>
    <author>clatho</author>
    <author>Claus Thorsen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Indtast måned-år i formatet mm-åååå eks 09-2010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Indtast afrejsedato i formatet dd-mm-åååå eks 12-06-2010</t>
        </r>
      </text>
    </comment>
    <comment ref="D9" authorId="0" shapeId="0">
      <text>
        <r>
          <rPr>
            <sz val="9"/>
            <color indexed="81"/>
            <rFont val="Tahoma"/>
            <family val="2"/>
          </rPr>
          <t>Indtast afrejsetidspunkt i formatet TT:mm eks 10:30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Indtast hjemkomstdato i formatet dd-mm-åååå eks 12-06-2010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>Indtast hjemkomsttidspunkt i formatet TT:mm eks. 17:45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Angiv hvor mange gange DJM har betalt morgenmad</t>
        </r>
      </text>
    </comment>
    <comment ref="A15" authorId="1" shapeId="0">
      <text>
        <r>
          <rPr>
            <sz val="9"/>
            <color indexed="81"/>
            <rFont val="Tahoma"/>
            <family val="2"/>
          </rPr>
          <t>Angiv hvor mange gange DJM har betalt frokost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Angiv hvor mange gange DJM har betalt aftensmad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Angiv hvor mange kilometer der er kørt i egen bil</t>
        </r>
      </text>
    </comment>
    <comment ref="F23" authorId="0" shapeId="0">
      <text>
        <r>
          <rPr>
            <sz val="9"/>
            <color indexed="81"/>
            <rFont val="Tahoma"/>
            <family val="2"/>
          </rPr>
          <t>Indtast hvor mange rapporter du har læst</t>
        </r>
      </text>
    </comment>
    <comment ref="B31" authorId="0" shapeId="0">
      <text>
        <r>
          <rPr>
            <sz val="9"/>
            <color indexed="81"/>
            <rFont val="Tahoma"/>
            <family val="2"/>
          </rPr>
          <t>Intast timer og minutter i formatet TT:mm eks. 3:15</t>
        </r>
      </text>
    </comment>
  </commentList>
</comments>
</file>

<file path=xl/sharedStrings.xml><?xml version="1.0" encoding="utf-8"?>
<sst xmlns="http://schemas.openxmlformats.org/spreadsheetml/2006/main" count="84" uniqueCount="74">
  <si>
    <t>Navn:</t>
  </si>
  <si>
    <t>Cpr.nr.</t>
  </si>
  <si>
    <t>Måned</t>
  </si>
  <si>
    <t>Dato</t>
  </si>
  <si>
    <t>Cpr.Nr.</t>
  </si>
  <si>
    <t>Navn</t>
  </si>
  <si>
    <t>Lønkode</t>
  </si>
  <si>
    <t>timer</t>
  </si>
  <si>
    <t>Sats</t>
  </si>
  <si>
    <t>decimaltal</t>
  </si>
  <si>
    <t>Forbeholdt lønenheden</t>
  </si>
  <si>
    <t>Delregn</t>
  </si>
  <si>
    <t>seg.1</t>
  </si>
  <si>
    <t>seg.2</t>
  </si>
  <si>
    <t>seg.3</t>
  </si>
  <si>
    <t>seg.4</t>
  </si>
  <si>
    <t>Bemærkninger</t>
  </si>
  <si>
    <t>GRP 761</t>
  </si>
  <si>
    <t>Timerne tastes i formatet Timer:minutter - eks. 4:00 (adskilt af kolon) ud for den dato hvor de afholdes</t>
  </si>
  <si>
    <t>censortid</t>
  </si>
  <si>
    <t>Ekstern censur</t>
  </si>
  <si>
    <t>afrejsedato</t>
  </si>
  <si>
    <t>kl.</t>
  </si>
  <si>
    <t>døgn</t>
  </si>
  <si>
    <t>hjemkomstdato</t>
  </si>
  <si>
    <t>Måltider betalt af Det jyske Musikkonservatorium</t>
  </si>
  <si>
    <t>Antal</t>
  </si>
  <si>
    <t>cpr.</t>
  </si>
  <si>
    <t>Opret. Dato</t>
  </si>
  <si>
    <t>reg</t>
  </si>
  <si>
    <t>kto</t>
  </si>
  <si>
    <t>Bank</t>
  </si>
  <si>
    <t>nemkonto</t>
  </si>
  <si>
    <t>Bikort</t>
  </si>
  <si>
    <t>PKAT</t>
  </si>
  <si>
    <t>STIKO</t>
  </si>
  <si>
    <t>del 1</t>
  </si>
  <si>
    <t>del 2</t>
  </si>
  <si>
    <t>del 3</t>
  </si>
  <si>
    <t>del 4</t>
  </si>
  <si>
    <t>Kontering</t>
  </si>
  <si>
    <t>Discokode</t>
  </si>
  <si>
    <t>Jobstatus</t>
  </si>
  <si>
    <t>Ident</t>
  </si>
  <si>
    <t>Lko</t>
  </si>
  <si>
    <t>km.</t>
  </si>
  <si>
    <t>Egen bil</t>
  </si>
  <si>
    <t xml:space="preserve">Timer </t>
  </si>
  <si>
    <t>Minutter</t>
  </si>
  <si>
    <t>Udgifter i flg. Bilag (vedhæftet - eller fremsendes pr. post)</t>
  </si>
  <si>
    <t>Afrejse</t>
  </si>
  <si>
    <t>Hjemkomst</t>
  </si>
  <si>
    <t>(tog, bus, fly, skib, broafgift)</t>
  </si>
  <si>
    <t>Sum for bilag</t>
  </si>
  <si>
    <t>Kandidatprojekt(er)</t>
  </si>
  <si>
    <t>Bachelorprojekt(er)</t>
  </si>
  <si>
    <t>rapporter</t>
  </si>
  <si>
    <t>Rapporter i forhold til Hf-pæd eller ledelsesfag</t>
  </si>
  <si>
    <t>Bachelorprojekt</t>
  </si>
  <si>
    <t>Kandidatprojekt</t>
  </si>
  <si>
    <t>Rapport(er) i forhold til Hf-pæd eller ledelsesfag</t>
  </si>
  <si>
    <t>Det Jyske Musikkonservatorium</t>
  </si>
  <si>
    <t>Rejsemål og rute:</t>
  </si>
  <si>
    <t>Blanketten sendes pr. mail til censorloen@musikkons.dk</t>
  </si>
  <si>
    <t>Frokost</t>
  </si>
  <si>
    <t>Aftensmad</t>
  </si>
  <si>
    <t>Morgenmad (gælder også hvis man fik morgenmad på hotellet)</t>
  </si>
  <si>
    <t>Rapportlæstning (antal)</t>
  </si>
  <si>
    <t xml:space="preserve">Befordring kr. </t>
  </si>
  <si>
    <t>Taxa kr.</t>
  </si>
  <si>
    <t>Hotel kr.</t>
  </si>
  <si>
    <t>Parkering kr.</t>
  </si>
  <si>
    <t>Fortæring kr.</t>
  </si>
  <si>
    <t>Ved refundering af km. SKAL bilens registreringsnummer angives: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</si>
</sst>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[$-406]mmmm\ yy;@"/>
    <numFmt numFmtId="166" formatCode="[$-406]d\.\ mmmm\ yyyy;@"/>
    <numFmt numFmtId="167" formatCode="hh:mm;@"/>
    <numFmt numFmtId="168" formatCode="dd/mm/yy"/>
    <numFmt numFmtId="169" formatCode="0#\ ##\ ##\-####"/>
    <numFmt numFmtId="170" formatCode="dd\.mm\.yy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lbany"/>
      <family val="2"/>
    </font>
    <font>
      <sz val="9"/>
      <color indexed="81"/>
      <name val="Tahoma"/>
      <family val="2"/>
    </font>
    <font>
      <sz val="10"/>
      <color rgb="FF00008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20" fontId="0" fillId="0" borderId="0" xfId="0" applyNumberFormat="1" applyProtection="1"/>
    <xf numFmtId="0" fontId="0" fillId="0" borderId="0" xfId="0" applyAlignment="1" applyProtection="1">
      <alignment horizontal="center"/>
    </xf>
    <xf numFmtId="167" fontId="0" fillId="0" borderId="0" xfId="0" applyNumberFormat="1"/>
    <xf numFmtId="0" fontId="2" fillId="0" borderId="0" xfId="0" applyFont="1"/>
    <xf numFmtId="168" fontId="3" fillId="0" borderId="0" xfId="0" applyNumberFormat="1" applyFont="1"/>
    <xf numFmtId="9" fontId="3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Protection="1">
      <protection locked="0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0" fillId="0" borderId="0" xfId="1" applyFont="1"/>
    <xf numFmtId="1" fontId="0" fillId="3" borderId="0" xfId="0" applyNumberFormat="1" applyFill="1" applyProtection="1">
      <protection locked="0"/>
    </xf>
    <xf numFmtId="1" fontId="0" fillId="0" borderId="0" xfId="0" applyNumberFormat="1" applyFill="1" applyAlignment="1" applyProtection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/>
    <xf numFmtId="166" fontId="0" fillId="0" borderId="0" xfId="0" applyNumberFormat="1" applyFill="1"/>
    <xf numFmtId="167" fontId="0" fillId="0" borderId="0" xfId="0" applyNumberFormat="1" applyFill="1"/>
    <xf numFmtId="1" fontId="0" fillId="0" borderId="0" xfId="0" applyNumberFormat="1" applyFill="1" applyProtection="1">
      <protection locked="0"/>
    </xf>
    <xf numFmtId="167" fontId="0" fillId="3" borderId="0" xfId="0" applyNumberFormat="1" applyFill="1" applyProtection="1">
      <protection locked="0"/>
    </xf>
    <xf numFmtId="164" fontId="0" fillId="3" borderId="0" xfId="1" applyFont="1" applyFill="1" applyProtection="1">
      <protection locked="0"/>
    </xf>
    <xf numFmtId="167" fontId="0" fillId="0" borderId="0" xfId="0" applyNumberFormat="1" applyAlignment="1" applyProtection="1">
      <alignment horizontal="center"/>
    </xf>
    <xf numFmtId="167" fontId="0" fillId="0" borderId="0" xfId="0" applyNumberFormat="1" applyProtection="1"/>
    <xf numFmtId="164" fontId="0" fillId="0" borderId="0" xfId="1" applyFont="1" applyProtection="1"/>
    <xf numFmtId="20" fontId="0" fillId="0" borderId="0" xfId="0" applyNumberFormat="1"/>
    <xf numFmtId="0" fontId="0" fillId="0" borderId="0" xfId="0" applyFill="1" applyBorder="1" applyAlignment="1" applyProtection="1">
      <alignment horizontal="center"/>
    </xf>
    <xf numFmtId="170" fontId="0" fillId="3" borderId="0" xfId="0" applyNumberFormat="1" applyFill="1" applyProtection="1">
      <protection locked="0"/>
    </xf>
    <xf numFmtId="14" fontId="0" fillId="3" borderId="1" xfId="0" applyNumberFormat="1" applyFill="1" applyBorder="1" applyAlignment="1" applyProtection="1">
      <alignment horizontal="center"/>
      <protection locked="0"/>
    </xf>
    <xf numFmtId="169" fontId="0" fillId="0" borderId="0" xfId="0" applyNumberFormat="1"/>
    <xf numFmtId="0" fontId="5" fillId="0" borderId="0" xfId="0" applyFont="1"/>
    <xf numFmtId="0" fontId="0" fillId="0" borderId="0" xfId="0" applyAlignment="1" applyProtection="1">
      <alignment horizontal="left"/>
    </xf>
    <xf numFmtId="0" fontId="0" fillId="2" borderId="1" xfId="0" applyFill="1" applyBorder="1" applyAlignment="1" applyProtection="1">
      <alignment horizontal="center"/>
    </xf>
    <xf numFmtId="0" fontId="0" fillId="2" borderId="0" xfId="0" applyFill="1" applyAlignment="1" applyProtection="1">
      <alignment horizontal="left"/>
      <protection locked="0"/>
    </xf>
    <xf numFmtId="20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2" fontId="0" fillId="2" borderId="0" xfId="0" applyNumberFormat="1" applyFill="1" applyProtection="1"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0" fillId="2" borderId="0" xfId="0" applyNumberFormat="1" applyFill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20" fontId="0" fillId="3" borderId="3" xfId="0" applyNumberFormat="1" applyFill="1" applyBorder="1" applyAlignment="1" applyProtection="1">
      <alignment horizontal="center"/>
      <protection locked="0"/>
    </xf>
    <xf numFmtId="20" fontId="0" fillId="3" borderId="5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20" fontId="0" fillId="3" borderId="4" xfId="0" applyNumberForma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169" fontId="0" fillId="3" borderId="4" xfId="0" applyNumberFormat="1" applyFill="1" applyBorder="1" applyAlignment="1" applyProtection="1">
      <alignment horizontal="left"/>
      <protection locked="0"/>
    </xf>
    <xf numFmtId="165" fontId="0" fillId="3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3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zoomScaleNormal="100" workbookViewId="0">
      <selection activeCell="B2" sqref="B2:D2"/>
    </sheetView>
  </sheetViews>
  <sheetFormatPr defaultRowHeight="15"/>
  <cols>
    <col min="1" max="1" width="12.42578125" style="1" customWidth="1"/>
    <col min="2" max="2" width="13" style="1" customWidth="1"/>
    <col min="3" max="3" width="13.85546875" style="1" customWidth="1"/>
    <col min="4" max="7" width="9.140625" style="1" customWidth="1"/>
    <col min="8" max="13" width="7.140625" style="1" customWidth="1"/>
    <col min="14" max="16384" width="9.140625" style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 t="s">
        <v>0</v>
      </c>
      <c r="B2" s="54"/>
      <c r="C2" s="54"/>
      <c r="D2" s="54"/>
      <c r="E2" s="2"/>
      <c r="F2" s="2"/>
      <c r="G2" s="2"/>
      <c r="H2" s="2"/>
      <c r="I2" s="2" t="s">
        <v>61</v>
      </c>
      <c r="J2" s="2"/>
      <c r="K2" s="2"/>
      <c r="L2" s="2"/>
      <c r="M2" s="2"/>
    </row>
    <row r="3" spans="1:13">
      <c r="A3" s="2" t="s">
        <v>1</v>
      </c>
      <c r="B3" s="55"/>
      <c r="C3" s="55"/>
      <c r="D3" s="55"/>
      <c r="E3" s="2" t="str">
        <f>IF(B3=0," ",Takster!B1)</f>
        <v xml:space="preserve"> </v>
      </c>
      <c r="F3" s="2"/>
      <c r="G3" s="2"/>
      <c r="H3" s="2"/>
      <c r="I3" s="2"/>
      <c r="J3" s="2"/>
      <c r="K3" s="2"/>
      <c r="L3" s="2"/>
      <c r="M3" s="2"/>
    </row>
    <row r="4" spans="1:13">
      <c r="A4" s="2" t="s">
        <v>2</v>
      </c>
      <c r="B4" s="56"/>
      <c r="C4" s="56"/>
      <c r="D4" s="56"/>
      <c r="E4" s="2"/>
      <c r="F4" s="2"/>
      <c r="G4" s="2"/>
      <c r="H4" s="2"/>
      <c r="I4" s="51">
        <v>30447001</v>
      </c>
      <c r="J4" s="51"/>
      <c r="K4" s="2"/>
      <c r="L4" s="2" t="s">
        <v>17</v>
      </c>
      <c r="M4" s="2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2" t="s">
        <v>62</v>
      </c>
      <c r="B7" s="2"/>
      <c r="C7" s="15"/>
      <c r="D7" s="15"/>
      <c r="E7" s="15"/>
      <c r="F7" s="15"/>
      <c r="G7" s="2"/>
      <c r="H7" s="2"/>
      <c r="I7" s="2"/>
      <c r="J7" s="2"/>
      <c r="K7" s="2"/>
      <c r="L7" s="2"/>
      <c r="M7" s="2"/>
    </row>
    <row r="8" spans="1:1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" t="s">
        <v>50</v>
      </c>
      <c r="B9" s="33"/>
      <c r="C9" s="4" t="s">
        <v>22</v>
      </c>
      <c r="D9" s="26"/>
      <c r="E9" s="2"/>
      <c r="F9" s="4" t="s">
        <v>23</v>
      </c>
      <c r="G9" s="4"/>
      <c r="H9" s="4" t="s">
        <v>7</v>
      </c>
      <c r="I9" s="2"/>
      <c r="J9" s="2"/>
      <c r="K9" s="2"/>
      <c r="L9" s="2"/>
      <c r="M9" s="2"/>
    </row>
    <row r="10" spans="1:13">
      <c r="A10" s="2" t="s">
        <v>51</v>
      </c>
      <c r="B10" s="33"/>
      <c r="C10" s="4" t="s">
        <v>22</v>
      </c>
      <c r="D10" s="26"/>
      <c r="E10" s="2"/>
      <c r="F10" s="4">
        <f>IF(D10-D9&lt;0,B10-B9-1,B10-B9)</f>
        <v>0</v>
      </c>
      <c r="G10" s="4"/>
      <c r="H10" s="28">
        <f>24-(D9-D10)</f>
        <v>24</v>
      </c>
      <c r="I10" s="2"/>
      <c r="J10" s="2"/>
      <c r="K10" s="2"/>
      <c r="L10" s="2"/>
      <c r="M10" s="2"/>
    </row>
    <row r="11" spans="1:1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2" t="s">
        <v>25</v>
      </c>
      <c r="B12" s="2"/>
      <c r="C12" s="2"/>
      <c r="D12" s="29"/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A13" s="2" t="s">
        <v>26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A14" s="19"/>
      <c r="B14" s="2" t="s">
        <v>66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19"/>
      <c r="B15" s="2" t="s">
        <v>64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>
      <c r="A16" s="19"/>
      <c r="B16" s="2" t="s">
        <v>65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 t="s">
        <v>46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15"/>
      <c r="B19" s="2" t="s">
        <v>45</v>
      </c>
      <c r="C19" s="2" t="s">
        <v>73</v>
      </c>
      <c r="D19" s="2"/>
      <c r="E19" s="2"/>
      <c r="F19" s="2"/>
      <c r="G19" s="2"/>
      <c r="H19" s="2"/>
      <c r="I19" s="2"/>
      <c r="J19" s="53"/>
      <c r="K19" s="53"/>
      <c r="L19" s="2"/>
      <c r="M19" s="2"/>
    </row>
    <row r="20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2" t="s">
        <v>49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 t="s">
        <v>68</v>
      </c>
      <c r="B22" s="27"/>
      <c r="C22" s="2" t="s">
        <v>52</v>
      </c>
      <c r="D22" s="2"/>
      <c r="E22" s="2"/>
      <c r="F22" s="2" t="s">
        <v>67</v>
      </c>
      <c r="G22" s="2"/>
      <c r="H22" s="2"/>
      <c r="I22" s="2"/>
      <c r="J22" s="2"/>
      <c r="K22" s="2"/>
      <c r="L22" s="2"/>
      <c r="M22" s="2"/>
    </row>
    <row r="23" spans="1:13">
      <c r="A23" s="2" t="s">
        <v>69</v>
      </c>
      <c r="B23" s="27"/>
      <c r="C23" s="2"/>
      <c r="D23" s="2"/>
      <c r="E23" s="2"/>
      <c r="F23" s="15"/>
      <c r="G23" s="2" t="s">
        <v>60</v>
      </c>
      <c r="H23" s="2"/>
      <c r="I23" s="2"/>
      <c r="J23" s="2"/>
      <c r="K23" s="2"/>
      <c r="L23" s="2"/>
      <c r="M23" s="2"/>
    </row>
    <row r="24" spans="1:13">
      <c r="A24" s="2" t="s">
        <v>70</v>
      </c>
      <c r="B24" s="27"/>
      <c r="C24" s="2"/>
      <c r="D24" s="2"/>
      <c r="E24" s="2"/>
      <c r="F24" s="15"/>
      <c r="G24" s="2" t="s">
        <v>55</v>
      </c>
      <c r="H24" s="2"/>
      <c r="I24" s="2"/>
      <c r="J24" s="2"/>
      <c r="K24" s="2"/>
      <c r="L24" s="2"/>
      <c r="M24" s="2"/>
    </row>
    <row r="25" spans="1:13">
      <c r="A25" s="2" t="s">
        <v>72</v>
      </c>
      <c r="B25" s="27"/>
      <c r="C25" s="2"/>
      <c r="D25" s="2"/>
      <c r="E25" s="2"/>
      <c r="F25" s="15"/>
      <c r="G25" s="2" t="s">
        <v>54</v>
      </c>
      <c r="H25" s="2"/>
      <c r="I25" s="2"/>
      <c r="J25" s="2"/>
      <c r="K25" s="2"/>
      <c r="L25" s="2"/>
      <c r="M25" s="2"/>
    </row>
    <row r="26" spans="1:13">
      <c r="A26" s="2" t="s">
        <v>71</v>
      </c>
      <c r="B26" s="2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 t="s">
        <v>53</v>
      </c>
      <c r="B27" s="30">
        <f>SUM(B22:B26)</f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"/>
      <c r="B29" s="58" t="s">
        <v>20</v>
      </c>
      <c r="C29" s="58"/>
      <c r="D29" s="3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38" t="s">
        <v>3</v>
      </c>
      <c r="B30" s="59" t="s">
        <v>19</v>
      </c>
      <c r="C30" s="60"/>
      <c r="D30" s="57" t="s">
        <v>16</v>
      </c>
      <c r="E30" s="57"/>
      <c r="F30" s="57"/>
      <c r="G30" s="57"/>
      <c r="H30" s="57"/>
      <c r="I30" s="57"/>
      <c r="J30" s="57"/>
      <c r="K30" s="57"/>
      <c r="L30" s="57"/>
      <c r="M30" s="57"/>
    </row>
    <row r="31" spans="1:13">
      <c r="A31" s="34"/>
      <c r="B31" s="48"/>
      <c r="C31" s="49"/>
      <c r="D31" s="48"/>
      <c r="E31" s="52"/>
      <c r="F31" s="52"/>
      <c r="G31" s="52"/>
      <c r="H31" s="52"/>
      <c r="I31" s="52"/>
      <c r="J31" s="52"/>
      <c r="K31" s="52"/>
      <c r="L31" s="52"/>
      <c r="M31" s="49"/>
    </row>
    <row r="32" spans="1:13">
      <c r="A32" s="34"/>
      <c r="B32" s="48"/>
      <c r="C32" s="49"/>
      <c r="D32" s="48"/>
      <c r="E32" s="52"/>
      <c r="F32" s="52"/>
      <c r="G32" s="52"/>
      <c r="H32" s="52"/>
      <c r="I32" s="52"/>
      <c r="J32" s="52"/>
      <c r="K32" s="52"/>
      <c r="L32" s="52"/>
      <c r="M32" s="49"/>
    </row>
    <row r="33" spans="1:13">
      <c r="A33" s="34"/>
      <c r="B33" s="48"/>
      <c r="C33" s="49"/>
      <c r="D33" s="48"/>
      <c r="E33" s="52"/>
      <c r="F33" s="52"/>
      <c r="G33" s="52"/>
      <c r="H33" s="52"/>
      <c r="I33" s="52"/>
      <c r="J33" s="52"/>
      <c r="K33" s="52"/>
      <c r="L33" s="52"/>
      <c r="M33" s="49"/>
    </row>
    <row r="34" spans="1:13">
      <c r="A34" s="34"/>
      <c r="B34" s="48"/>
      <c r="C34" s="49"/>
      <c r="D34" s="48"/>
      <c r="E34" s="52"/>
      <c r="F34" s="52"/>
      <c r="G34" s="52"/>
      <c r="H34" s="52"/>
      <c r="I34" s="52"/>
      <c r="J34" s="52"/>
      <c r="K34" s="52"/>
      <c r="L34" s="52"/>
      <c r="M34" s="49"/>
    </row>
    <row r="35" spans="1:13">
      <c r="A35" s="34"/>
      <c r="B35" s="48"/>
      <c r="C35" s="49"/>
      <c r="D35" s="48"/>
      <c r="E35" s="52"/>
      <c r="F35" s="52"/>
      <c r="G35" s="52"/>
      <c r="H35" s="52"/>
      <c r="I35" s="52"/>
      <c r="J35" s="52"/>
      <c r="K35" s="52"/>
      <c r="L35" s="52"/>
      <c r="M35" s="49"/>
    </row>
    <row r="36" spans="1:13">
      <c r="A36" s="2" t="s">
        <v>18</v>
      </c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37" t="s">
        <v>63</v>
      </c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4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46" spans="1:13">
      <c r="A46" s="39" t="s">
        <v>10</v>
      </c>
      <c r="B46" s="40"/>
      <c r="C46" s="41" t="s">
        <v>56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1:13">
      <c r="A47" s="42" t="s">
        <v>9</v>
      </c>
      <c r="B47" s="43">
        <f>SUM(B31:B35)*24</f>
        <v>0</v>
      </c>
      <c r="C47" s="43">
        <f>(F23*Takster!D25+'Til indtastning'!F24*Takster!D26+'Til indtastning'!F25*Takster!D27)*24</f>
        <v>0</v>
      </c>
      <c r="D47" s="43">
        <f>SUM(B31:B35)*24+C47</f>
        <v>0</v>
      </c>
      <c r="E47" s="43"/>
      <c r="F47" s="43"/>
      <c r="G47" s="44"/>
      <c r="H47" s="44"/>
      <c r="I47" s="42"/>
      <c r="J47" s="42"/>
      <c r="K47" s="42"/>
      <c r="L47" s="42"/>
      <c r="M47" s="42"/>
    </row>
    <row r="48" spans="1:13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1:13">
      <c r="A49" s="45" t="s">
        <v>4</v>
      </c>
      <c r="B49" s="45" t="s">
        <v>3</v>
      </c>
      <c r="C49" s="50" t="s">
        <v>5</v>
      </c>
      <c r="D49" s="50"/>
      <c r="E49" s="45" t="s">
        <v>6</v>
      </c>
      <c r="F49" s="45" t="s">
        <v>7</v>
      </c>
      <c r="G49" s="45"/>
      <c r="H49" s="45" t="s">
        <v>8</v>
      </c>
      <c r="I49" s="45" t="s">
        <v>11</v>
      </c>
      <c r="J49" s="45" t="s">
        <v>12</v>
      </c>
      <c r="K49" s="45" t="s">
        <v>13</v>
      </c>
      <c r="L49" s="45" t="s">
        <v>14</v>
      </c>
      <c r="M49" s="45" t="s">
        <v>15</v>
      </c>
    </row>
    <row r="50" spans="1:13">
      <c r="A50" s="45" t="str">
        <f>IF(D47=0," ",B3)</f>
        <v xml:space="preserve"> </v>
      </c>
      <c r="B50" s="46" t="str">
        <f>IF(D47=0," ",B4)</f>
        <v xml:space="preserve"> </v>
      </c>
      <c r="C50" s="50" t="str">
        <f>IF(D47=0," ",B2)</f>
        <v xml:space="preserve"> </v>
      </c>
      <c r="D50" s="50"/>
      <c r="E50" s="45" t="str">
        <f>IF(D47=0," ",4664)</f>
        <v xml:space="preserve"> </v>
      </c>
      <c r="F50" s="47">
        <f>D47</f>
        <v>0</v>
      </c>
      <c r="G50" s="44"/>
      <c r="H50" s="45" t="str">
        <f>IF(D47=0," ",201)</f>
        <v xml:space="preserve"> </v>
      </c>
      <c r="I50" s="45">
        <v>1</v>
      </c>
      <c r="J50" s="45">
        <v>10</v>
      </c>
      <c r="K50" s="45">
        <v>1</v>
      </c>
      <c r="L50" s="45">
        <v>190</v>
      </c>
      <c r="M50" s="45">
        <v>1500</v>
      </c>
    </row>
    <row r="51" spans="1:13">
      <c r="A51" s="45">
        <f>IF(D47&gt;17," ",B3)</f>
        <v>0</v>
      </c>
      <c r="B51" s="46">
        <f>IF(D47&gt;17," ",B4)</f>
        <v>0</v>
      </c>
      <c r="C51" s="50">
        <f>IF(D47&gt;17," ",B2)</f>
        <v>0</v>
      </c>
      <c r="D51" s="50"/>
      <c r="E51" s="45">
        <f>IF(D47&gt;17," ",5050)</f>
        <v>5050</v>
      </c>
      <c r="F51" s="44"/>
      <c r="G51" s="44"/>
      <c r="H51" s="45">
        <v>1</v>
      </c>
      <c r="I51" s="45"/>
      <c r="J51" s="45"/>
      <c r="K51" s="45"/>
      <c r="L51" s="45"/>
      <c r="M51" s="45"/>
    </row>
  </sheetData>
  <sheetProtection sheet="1" objects="1" scenarios="1"/>
  <mergeCells count="21">
    <mergeCell ref="B2:D2"/>
    <mergeCell ref="B3:D3"/>
    <mergeCell ref="B4:D4"/>
    <mergeCell ref="D30:M30"/>
    <mergeCell ref="D31:M31"/>
    <mergeCell ref="B29:C29"/>
    <mergeCell ref="B30:C30"/>
    <mergeCell ref="B31:C31"/>
    <mergeCell ref="B34:C34"/>
    <mergeCell ref="B35:C35"/>
    <mergeCell ref="C51:D51"/>
    <mergeCell ref="C50:D50"/>
    <mergeCell ref="I4:J4"/>
    <mergeCell ref="C49:D49"/>
    <mergeCell ref="D32:M32"/>
    <mergeCell ref="D33:M33"/>
    <mergeCell ref="D34:M34"/>
    <mergeCell ref="D35:M35"/>
    <mergeCell ref="B32:C32"/>
    <mergeCell ref="B33:C33"/>
    <mergeCell ref="J19:K19"/>
  </mergeCells>
  <dataValidations count="6">
    <dataValidation type="time" allowBlank="1" showInputMessage="1" showErrorMessage="1" error="Indtast timer og minutter adskilt af : (kolon)" sqref="B31:C35">
      <formula1>0.000694444444444444</formula1>
      <formula2>0.999305555555556</formula2>
    </dataValidation>
    <dataValidation operator="greaterThan" allowBlank="1" showInputMessage="1" showErrorMessage="1" sqref="A31:A35"/>
    <dataValidation type="time" allowBlank="1" showInputMessage="1" showErrorMessage="1" error="Indtast klokkeslet i formatet timer og minutter adskilt af : (kolon)" prompt="Indtast hjemkomsttidspunkt i formatet TT:mm eks 10:30 (timer og minut adskilt af kolon" sqref="D10">
      <formula1>0</formula1>
      <formula2>0.999305555555556</formula2>
    </dataValidation>
    <dataValidation type="date" operator="greaterThan" allowBlank="1" showInputMessage="1" showErrorMessage="1" prompt="Indtast afrejsedato i formatet dd-mm-åååå eks 12-06-2010" sqref="B9">
      <formula1>40179</formula1>
    </dataValidation>
    <dataValidation type="date" operator="greaterThanOrEqual" allowBlank="1" showInputMessage="1" showErrorMessage="1" prompt="Indtast hjemkomstdato i formatet dd-mm-åååå eks 12-06-2010" sqref="B10">
      <formula1>B9</formula1>
    </dataValidation>
    <dataValidation type="time" allowBlank="1" showInputMessage="1" showErrorMessage="1" error="Indtast klokkeslet i formatet timer og minutter adskilt af : (kolon)" prompt="Indtast afrejsetidspunkt i formatet TT:mm eks 10:30 (timer og minut adskilt af kolon)" sqref="D9">
      <formula1>0</formula1>
      <formula2>0.999305555555556</formula2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B30" sqref="B30"/>
    </sheetView>
  </sheetViews>
  <sheetFormatPr defaultRowHeight="15"/>
  <cols>
    <col min="1" max="1" width="12" customWidth="1"/>
    <col min="2" max="2" width="11" customWidth="1"/>
  </cols>
  <sheetData>
    <row r="1" spans="1:4">
      <c r="A1" s="6" t="s">
        <v>27</v>
      </c>
      <c r="B1" t="s">
        <v>5</v>
      </c>
    </row>
    <row r="2" spans="1:4">
      <c r="A2" s="6">
        <f>'Til indtastning'!B3</f>
        <v>0</v>
      </c>
      <c r="B2">
        <f>'Til indtastning'!B2</f>
        <v>0</v>
      </c>
    </row>
    <row r="3" spans="1:4">
      <c r="A3" s="6"/>
    </row>
    <row r="4" spans="1:4">
      <c r="A4" s="6"/>
    </row>
    <row r="5" spans="1:4">
      <c r="A5" s="6"/>
    </row>
    <row r="6" spans="1:4">
      <c r="A6" s="6" t="s">
        <v>28</v>
      </c>
      <c r="B6" s="7">
        <f>'Til indtastning'!B4</f>
        <v>0</v>
      </c>
    </row>
    <row r="7" spans="1:4">
      <c r="A7" s="6"/>
    </row>
    <row r="8" spans="1:4">
      <c r="A8" s="6"/>
    </row>
    <row r="9" spans="1:4">
      <c r="A9" s="6"/>
      <c r="B9" t="s">
        <v>29</v>
      </c>
      <c r="C9" t="s">
        <v>30</v>
      </c>
    </row>
    <row r="10" spans="1:4">
      <c r="A10" s="6" t="s">
        <v>31</v>
      </c>
      <c r="B10" t="s">
        <v>32</v>
      </c>
      <c r="C10" s="61"/>
      <c r="D10" s="61"/>
    </row>
    <row r="11" spans="1:4">
      <c r="A11" s="6"/>
    </row>
    <row r="12" spans="1:4">
      <c r="A12" s="6" t="s">
        <v>33</v>
      </c>
      <c r="B12" s="8"/>
    </row>
    <row r="13" spans="1:4">
      <c r="A13" s="6"/>
    </row>
    <row r="14" spans="1:4">
      <c r="A14" s="6" t="s">
        <v>34</v>
      </c>
      <c r="B14" s="6">
        <v>782</v>
      </c>
    </row>
    <row r="15" spans="1:4">
      <c r="A15" s="6"/>
    </row>
    <row r="16" spans="1:4">
      <c r="A16" s="6" t="s">
        <v>35</v>
      </c>
      <c r="B16" s="6">
        <v>830</v>
      </c>
    </row>
    <row r="17" spans="1:5">
      <c r="A17" s="6"/>
      <c r="B17" s="6"/>
    </row>
    <row r="18" spans="1:5">
      <c r="A18" s="6"/>
      <c r="B18" s="9" t="s">
        <v>36</v>
      </c>
      <c r="C18" s="9" t="s">
        <v>37</v>
      </c>
      <c r="D18" s="9" t="s">
        <v>38</v>
      </c>
      <c r="E18" s="9" t="s">
        <v>39</v>
      </c>
    </row>
    <row r="19" spans="1:5">
      <c r="A19" s="6" t="s">
        <v>40</v>
      </c>
      <c r="B19" s="6">
        <v>10</v>
      </c>
      <c r="C19" s="6">
        <v>1</v>
      </c>
      <c r="D19" s="6">
        <v>190</v>
      </c>
      <c r="E19" s="10">
        <v>1500</v>
      </c>
    </row>
    <row r="20" spans="1:5">
      <c r="A20" s="6"/>
    </row>
    <row r="21" spans="1:5">
      <c r="A21" s="6" t="s">
        <v>41</v>
      </c>
      <c r="B21" s="6">
        <v>231010</v>
      </c>
    </row>
    <row r="22" spans="1:5">
      <c r="A22" s="6"/>
    </row>
    <row r="23" spans="1:5">
      <c r="A23" s="6" t="s">
        <v>42</v>
      </c>
      <c r="B23" s="6">
        <v>9</v>
      </c>
    </row>
    <row r="24" spans="1:5">
      <c r="A24" s="6"/>
    </row>
    <row r="25" spans="1:5">
      <c r="A25" s="6" t="s">
        <v>43</v>
      </c>
      <c r="B25" s="6">
        <v>30447</v>
      </c>
    </row>
    <row r="26" spans="1:5">
      <c r="A26" s="6"/>
    </row>
    <row r="27" spans="1:5">
      <c r="A27" s="6"/>
    </row>
    <row r="28" spans="1:5">
      <c r="A28" s="11" t="s">
        <v>3</v>
      </c>
      <c r="B28" s="12" t="s">
        <v>44</v>
      </c>
      <c r="C28" s="11" t="s">
        <v>47</v>
      </c>
      <c r="D28" s="14" t="s">
        <v>48</v>
      </c>
      <c r="E28" s="11" t="s">
        <v>8</v>
      </c>
    </row>
    <row r="29" spans="1:5">
      <c r="A29" s="13">
        <f>$B$6</f>
        <v>0</v>
      </c>
      <c r="B29" s="11">
        <v>4664</v>
      </c>
      <c r="C29" s="20" t="str">
        <f>IF('Til indtastning'!D47=0," ",TRUNC('Til indtastning'!D47))</f>
        <v xml:space="preserve"> </v>
      </c>
      <c r="D29" s="20" t="str">
        <f>IF('Til indtastning'!D47=0," ",('Til indtastning'!D47-Oprettelse!C29)*60)</f>
        <v xml:space="preserve"> </v>
      </c>
      <c r="E29" s="14">
        <v>201</v>
      </c>
    </row>
    <row r="30" spans="1:5">
      <c r="A30" s="13" t="str">
        <f>IF('Til indtastning'!B9='Til indtastning'!B10," ",$B$6)</f>
        <v xml:space="preserve"> </v>
      </c>
      <c r="B30" s="11" t="str">
        <f>IF('Til indtastning'!B9='Til indtastning'!B10," ",5290)</f>
        <v xml:space="preserve"> </v>
      </c>
      <c r="C30" s="16" t="str">
        <f>IF('Til indtastning'!B9='Til indtastning'!B10," ",Takster!B22)</f>
        <v xml:space="preserve"> </v>
      </c>
      <c r="D30" s="14"/>
      <c r="E30" s="14"/>
    </row>
    <row r="31" spans="1:5">
      <c r="A31" s="13" t="str">
        <f>IF('Til indtastning'!B27=0," ",$B$6)</f>
        <v xml:space="preserve"> </v>
      </c>
      <c r="B31" s="11" t="str">
        <f>IF('Til indtastning'!B27=0," ",5303)</f>
        <v xml:space="preserve"> </v>
      </c>
      <c r="C31" s="16" t="str">
        <f>IF('Til indtastning'!B27=0," ",'Til indtastning'!B27)</f>
        <v xml:space="preserve"> </v>
      </c>
      <c r="D31" s="14"/>
      <c r="E31" s="11"/>
    </row>
    <row r="32" spans="1:5">
      <c r="A32" s="13" t="str">
        <f>IF('Til indtastning'!A19=0," ",$B$6)</f>
        <v xml:space="preserve"> </v>
      </c>
      <c r="B32" s="11" t="str">
        <f>IF('Til indtastning'!A19=0," ",5305)</f>
        <v xml:space="preserve"> </v>
      </c>
      <c r="C32" s="17" t="str">
        <f>IF('Til indtastning'!A19=0," ",'Til indtastning'!A19)</f>
        <v xml:space="preserve"> </v>
      </c>
      <c r="D32" s="14"/>
      <c r="E32" s="11" t="str">
        <f>IF('Til indtastning'!A19=0," ",3)</f>
        <v xml:space="preserve"> </v>
      </c>
    </row>
    <row r="33" spans="1:5">
      <c r="A33" s="13">
        <f>IF('Til indtastning'!D47&gt;17," ",$B$6)</f>
        <v>0</v>
      </c>
      <c r="B33" s="17">
        <f>IF('Til indtastning'!D47&gt;17," ",5050)</f>
        <v>5050</v>
      </c>
      <c r="C33" s="13"/>
      <c r="D33" s="13"/>
      <c r="E33" s="17">
        <f>IF('Til indtastning'!D47&gt;17," ",1)</f>
        <v>1</v>
      </c>
    </row>
  </sheetData>
  <sheetProtection sheet="1" objects="1" scenarios="1"/>
  <mergeCells count="1">
    <mergeCell ref="C10:D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1" sqref="B1"/>
    </sheetView>
  </sheetViews>
  <sheetFormatPr defaultRowHeight="15"/>
  <cols>
    <col min="1" max="1" width="14.85546875" bestFit="1" customWidth="1"/>
    <col min="2" max="2" width="18.140625" bestFit="1" customWidth="1"/>
  </cols>
  <sheetData>
    <row r="1" spans="1:8">
      <c r="A1" s="35" t="str">
        <f>A7</f>
        <v>00-0</v>
      </c>
      <c r="B1" s="36" t="e">
        <f>IF(VALUE(RIGHT(A1,1))=11-MOD(MID(A1,1,1)*4+MID(A1,2,1)*3+MID(A1,3,1)*2+MID(A1,4,1)*7+MID(A1,5,1)*6+MID(A1,6,1)*5+(MID(A1,8,1)*4+MID(A1,9,1)*3)+MID(A1,10,1)*2,11)," ","Cpr-nummer ikke gyldigt")</f>
        <v>#VALUE!</v>
      </c>
    </row>
    <row r="2" spans="1:8">
      <c r="A2" s="35">
        <f>'Til indtastning'!B3</f>
        <v>0</v>
      </c>
    </row>
    <row r="4" spans="1:8">
      <c r="A4">
        <f>LEN(A2)</f>
        <v>1</v>
      </c>
    </row>
    <row r="5" spans="1:8">
      <c r="A5" t="str">
        <f>IF(A4&lt;=9,LEFT(A2,5),LEFT(A2,6))</f>
        <v>0</v>
      </c>
    </row>
    <row r="6" spans="1:8">
      <c r="A6" t="str">
        <f>RIGHT(A2,4)</f>
        <v>0</v>
      </c>
    </row>
    <row r="7" spans="1:8">
      <c r="A7" t="str">
        <f>IF(A4&lt;=9,CONCATENATE(0,A5,"-",A6),CONCATENATE(A5,"-",A6))</f>
        <v>00-0</v>
      </c>
    </row>
    <row r="12" spans="1:8">
      <c r="A12" t="s">
        <v>21</v>
      </c>
      <c r="B12" s="23">
        <f>'Til indtastning'!B9</f>
        <v>0</v>
      </c>
      <c r="C12" s="14" t="s">
        <v>22</v>
      </c>
      <c r="D12" s="24">
        <f>'Til indtastning'!D9</f>
        <v>0</v>
      </c>
      <c r="F12" s="14" t="s">
        <v>23</v>
      </c>
      <c r="G12" s="14"/>
      <c r="H12" s="14" t="s">
        <v>7</v>
      </c>
    </row>
    <row r="13" spans="1:8">
      <c r="A13" t="s">
        <v>24</v>
      </c>
      <c r="B13" s="23">
        <f>'Til indtastning'!B10</f>
        <v>0</v>
      </c>
      <c r="C13" s="14" t="s">
        <v>22</v>
      </c>
      <c r="D13" s="24">
        <f>'Til indtastning'!D10</f>
        <v>0</v>
      </c>
      <c r="F13" s="14">
        <f>IF(D13-D12&lt;0,B13-B12-1,B13-B12)</f>
        <v>0</v>
      </c>
      <c r="G13" s="14"/>
      <c r="H13" s="21">
        <f>IF(D13&gt;=D12,ROUNDUP((D13-D12)*24,0),24+ROUND((D13-D12)*24,0))</f>
        <v>0</v>
      </c>
    </row>
    <row r="15" spans="1:8">
      <c r="D15" s="5"/>
    </row>
    <row r="16" spans="1:8">
      <c r="B16" s="1"/>
    </row>
    <row r="17" spans="1:8">
      <c r="A17" s="25"/>
      <c r="H17" s="22"/>
    </row>
    <row r="18" spans="1:8">
      <c r="A18" s="25"/>
    </row>
    <row r="22" spans="1:8">
      <c r="B22" s="18"/>
    </row>
    <row r="25" spans="1:8">
      <c r="A25" t="s">
        <v>57</v>
      </c>
      <c r="D25" s="31">
        <v>2.0833333333333332E-2</v>
      </c>
    </row>
    <row r="26" spans="1:8">
      <c r="A26" s="2" t="s">
        <v>58</v>
      </c>
      <c r="D26" s="31">
        <v>6.25E-2</v>
      </c>
    </row>
    <row r="27" spans="1:8">
      <c r="A27" s="2" t="s">
        <v>59</v>
      </c>
      <c r="D27" s="31">
        <v>8.3333333333333329E-2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Til indtastning</vt:lpstr>
      <vt:lpstr>Oprettelse</vt:lpstr>
      <vt:lpstr>Takster</vt:lpstr>
    </vt:vector>
  </TitlesOfParts>
  <Company>musik-kons.dk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jeol</dc:creator>
  <cp:lastModifiedBy>Vibe Thorhauge</cp:lastModifiedBy>
  <cp:lastPrinted>2011-01-12T08:28:33Z</cp:lastPrinted>
  <dcterms:created xsi:type="dcterms:W3CDTF">2010-07-28T08:54:31Z</dcterms:created>
  <dcterms:modified xsi:type="dcterms:W3CDTF">2019-08-21T06:30:24Z</dcterms:modified>
</cp:coreProperties>
</file>